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Маршрут 3" sheetId="3" r:id="rId1"/>
  </sheets>
  <definedNames>
    <definedName name="_xlnm._FilterDatabase" localSheetId="0" hidden="1">'Маршрут 3'!$B$11:$E$27</definedName>
  </definedNames>
  <calcPr calcId="125725"/>
</workbook>
</file>

<file path=xl/calcChain.xml><?xml version="1.0" encoding="utf-8"?>
<calcChain xmlns="http://schemas.openxmlformats.org/spreadsheetml/2006/main">
  <c r="AJ20" i="3"/>
  <c r="AJ23"/>
  <c r="AK14" l="1"/>
  <c r="AJ14"/>
  <c r="AI24" l="1"/>
  <c r="AI21"/>
  <c r="AJ15"/>
  <c r="AJ16"/>
  <c r="AJ24"/>
  <c r="AJ21"/>
  <c r="AJ13"/>
  <c r="AJ17"/>
  <c r="AJ19"/>
  <c r="AJ22"/>
  <c r="AJ18"/>
  <c r="AJ26"/>
  <c r="AJ25"/>
  <c r="AI13"/>
  <c r="AI16"/>
  <c r="AI17"/>
  <c r="AI19"/>
  <c r="AI22"/>
  <c r="AI18"/>
  <c r="AI15"/>
  <c r="AI26"/>
  <c r="AI23"/>
  <c r="AI25"/>
  <c r="AI20"/>
  <c r="AI14"/>
  <c r="AK25"/>
  <c r="AK23"/>
  <c r="AK26"/>
  <c r="AK15"/>
  <c r="AK18"/>
  <c r="AK22"/>
  <c r="AK19"/>
  <c r="AK17"/>
  <c r="AK16"/>
  <c r="AK13"/>
  <c r="AK24"/>
  <c r="AK21"/>
  <c r="AK20"/>
  <c r="M24"/>
  <c r="N20"/>
  <c r="N21"/>
  <c r="N24"/>
  <c r="N13"/>
  <c r="N16"/>
  <c r="N17"/>
  <c r="N19"/>
  <c r="N22"/>
  <c r="N18"/>
  <c r="N15"/>
  <c r="N26"/>
  <c r="N23"/>
  <c r="N25"/>
  <c r="N14"/>
  <c r="M25"/>
  <c r="M20"/>
  <c r="M21"/>
  <c r="M13"/>
  <c r="M16"/>
  <c r="M17"/>
  <c r="M19"/>
  <c r="M22"/>
  <c r="M18"/>
  <c r="M15"/>
  <c r="M26"/>
  <c r="M23"/>
  <c r="M14"/>
  <c r="AL23" l="1"/>
  <c r="AL21"/>
  <c r="AL15"/>
  <c r="AL19"/>
  <c r="AL14"/>
  <c r="AL13"/>
  <c r="AL22"/>
  <c r="AL16"/>
  <c r="AL20"/>
  <c r="AL26"/>
  <c r="AL18"/>
  <c r="AL25"/>
  <c r="AL17"/>
  <c r="AL24"/>
</calcChain>
</file>

<file path=xl/sharedStrings.xml><?xml version="1.0" encoding="utf-8"?>
<sst xmlns="http://schemas.openxmlformats.org/spreadsheetml/2006/main" count="137" uniqueCount="127">
  <si>
    <t>Образовательное учреждение</t>
  </si>
  <si>
    <t>Руководитель группы</t>
  </si>
  <si>
    <t>Михайлов Антон Сергеевич</t>
  </si>
  <si>
    <t>Михайлова Светлана Владимировна</t>
  </si>
  <si>
    <t>Вологдин Юрий Андреевич</t>
  </si>
  <si>
    <t>Киселёва Светлана Дмитриевна</t>
  </si>
  <si>
    <t>Щербатых Филипп Александрович</t>
  </si>
  <si>
    <t>Куратов Семён Григорьевич</t>
  </si>
  <si>
    <t>Евдокимов Даниил Михайлович</t>
  </si>
  <si>
    <t>ПФМЛ №239</t>
  </si>
  <si>
    <t>Региональные соревнования на лыжном контрольном туристском маршруте (вне формата массового мероприятия)</t>
  </si>
  <si>
    <t>19-20 февраля 2022 года</t>
  </si>
  <si>
    <t>Ленинградская область, Всеволожский р-н, ж/д ст. Орехово - Лемболово</t>
  </si>
  <si>
    <t>Комитет по образованию
 Государственное бюджетное нетиповое образовательное учреждение 
детский оздоровительно-образовательный туристский центр Санкт-Петербурга «Балтийский берег»
Городская станция юных туристов</t>
  </si>
  <si>
    <t>Кургачев Саша, Денисов Артем, Тюрин Вова, Никандров Федя, Шамсутдинов Костя</t>
  </si>
  <si>
    <t>Степнов Павел Владиславович</t>
  </si>
  <si>
    <t>ГБУ ДО ДДТ Петроградского района</t>
  </si>
  <si>
    <t>№ команды</t>
  </si>
  <si>
    <t>Заместитель руководителя</t>
  </si>
  <si>
    <t>Количество человек</t>
  </si>
  <si>
    <t>Список команды</t>
  </si>
  <si>
    <t>3-1</t>
  </si>
  <si>
    <t>Филатов Егор Константинович</t>
  </si>
  <si>
    <t>Виноградов Александр Юрьевич</t>
  </si>
  <si>
    <t>3-2</t>
  </si>
  <si>
    <t>Белокопытова Полина Игоревна</t>
  </si>
  <si>
    <t>3-3</t>
  </si>
  <si>
    <t>3-4</t>
  </si>
  <si>
    <t>Ершов Сергей Анатольевич</t>
  </si>
  <si>
    <t>Кухно Александр Сергеевич</t>
  </si>
  <si>
    <t>Волков Максим Алексеевич</t>
  </si>
  <si>
    <t>3-5</t>
  </si>
  <si>
    <t>Самохин Роман Владимирович</t>
  </si>
  <si>
    <t>Романчук Екатерина Алексеевна</t>
  </si>
  <si>
    <t>3-6</t>
  </si>
  <si>
    <t>Пахомов Александр Евгеньевич</t>
  </si>
  <si>
    <t>Кононова Елена Владимировна</t>
  </si>
  <si>
    <t>3-7</t>
  </si>
  <si>
    <t>Беляева Мария, Озеров василий, Сарычев Матвей, Орлова Анастасия, Сорокин Антон, Сорокин Иван, Новиков Валентин, Козлов Роберт, Мурышкин Савелий, Ранева-Медведицына Галина, Ранев-Медведицын Владимир, Лаврентьев Георгий, Захарова Дарья</t>
  </si>
  <si>
    <t>3-8</t>
  </si>
  <si>
    <t>Перетолчин Сергей Дмитриевич</t>
  </si>
  <si>
    <t>3-9</t>
  </si>
  <si>
    <t>Макаров Андрей Владимирович</t>
  </si>
  <si>
    <t>Васильев</t>
  </si>
  <si>
    <t>3-10</t>
  </si>
  <si>
    <t>3-11</t>
  </si>
  <si>
    <t>Подлевских Александра Никитична</t>
  </si>
  <si>
    <t>Гусаков Сергей Владимирович</t>
  </si>
  <si>
    <t>Котов Василий Сергеевич</t>
  </si>
  <si>
    <t>3-12</t>
  </si>
  <si>
    <t>3-14</t>
  </si>
  <si>
    <t>Телятников Роман Николаевич</t>
  </si>
  <si>
    <t>3-13</t>
  </si>
  <si>
    <t>КП 0</t>
  </si>
  <si>
    <t>КП1</t>
  </si>
  <si>
    <t>КП 2</t>
  </si>
  <si>
    <t>КП 3</t>
  </si>
  <si>
    <t>КП 4</t>
  </si>
  <si>
    <t>КП 5</t>
  </si>
  <si>
    <t>КП 6</t>
  </si>
  <si>
    <t>КП 8</t>
  </si>
  <si>
    <t>КП 9</t>
  </si>
  <si>
    <t>КП 11</t>
  </si>
  <si>
    <t>КП 12</t>
  </si>
  <si>
    <t>КП 13</t>
  </si>
  <si>
    <t>КП 14</t>
  </si>
  <si>
    <t>КП 15</t>
  </si>
  <si>
    <t>КП 16</t>
  </si>
  <si>
    <t>КП 17</t>
  </si>
  <si>
    <t>КП 18</t>
  </si>
  <si>
    <t>КП 19</t>
  </si>
  <si>
    <t>КП 20</t>
  </si>
  <si>
    <t>Время старта 1 день</t>
  </si>
  <si>
    <t>Время финиша 1 день</t>
  </si>
  <si>
    <t>Время старта 2 день</t>
  </si>
  <si>
    <t>Время финиша 2 день</t>
  </si>
  <si>
    <t>ОТС</t>
  </si>
  <si>
    <t>Бивак</t>
  </si>
  <si>
    <t>Контрольный переход</t>
  </si>
  <si>
    <t>Подъем траверсами</t>
  </si>
  <si>
    <t>Спуск траверсами</t>
  </si>
  <si>
    <t>Спуск в два этапа</t>
  </si>
  <si>
    <t>Тонкий лед</t>
  </si>
  <si>
    <t>Спуск лесенкой</t>
  </si>
  <si>
    <t xml:space="preserve">Подъем </t>
  </si>
  <si>
    <t>Поиск пострадавшего в лавине</t>
  </si>
  <si>
    <t xml:space="preserve">Укртытие </t>
  </si>
  <si>
    <t xml:space="preserve">Вязка волокуш </t>
  </si>
  <si>
    <t xml:space="preserve">Транспортировка пострадавшего </t>
  </si>
  <si>
    <t>Переход Ж/Д</t>
  </si>
  <si>
    <t>Предстартовая проверка</t>
  </si>
  <si>
    <t>Время на дистанции 1 дня</t>
  </si>
  <si>
    <t>Время на дистанции 2 дня</t>
  </si>
  <si>
    <t>Штраф за привышение КВ дистанции</t>
  </si>
  <si>
    <t>Результат</t>
  </si>
  <si>
    <t>Гордеева Екатерина, Дубиковский Станислав, Кашанская Дарья, Кузнецова Ольга, Набойщиков Владимир, Томилин-Альхименок Игорь, Комиссаренко Анна, Черецкая Василиса</t>
  </si>
  <si>
    <t>Никитина Александра, Фролов Сергей, Козлов Павел, Нужин Егор, Клеева Екатерина,Фёдорова Алина, Черненко Василий, Кислин Дмитрий, Алексеева София</t>
  </si>
  <si>
    <t>Орлов Алексей, Левитский Михаил, Зельгер Таня, Шешкель Софья, Глейх Сергей ,Смирнова Екатерина, Иванова Августа, Грищук Никита, Гавриленко Сергей,  Ханцис Михаил, Белов Лев</t>
  </si>
  <si>
    <t>Дорошев Кирилл, Дорошев Максим, Кулясов Артём, Кухно Софья, Мунгалов Алексей, Мунгалов Феодор, 
Мунгалов Сергей, Савельев Ярослав</t>
  </si>
  <si>
    <t>Яковлев Ярослав, Степанова Арина, Язвенко Тимур, Кудрявцева Ярослава, Лойконен Любовь, Бучкин Вадим, Хаженцев Никита, Фирсанова Ульяна, Дальский Даниил,</t>
  </si>
  <si>
    <t>Афанасьева Зинаида, Баклашкин Даниил, Бельский Сергей, Борисов Николай, Жовтун Андрей, Мягков Георгий, Панин Илья, Слюсоренко Артём, Парамонов Пётр</t>
  </si>
  <si>
    <t>Михайлов Тимофей, Филиппов Тимофей, Журавлев Андрей, Медведев Даниил, Капустина Анастасия, Надеждин Максим, Баушев Иван, Завьялов Александр, Лесников Артем, Маменов Никита, Севастьянов Юрий, Лапюк Ольга</t>
  </si>
  <si>
    <t>Корнилова Алина, Абрамов Василий, Метлинский Илья, Рыкунов Владислав, Якимович Максим, Пунтус Анна, Каменский Иван</t>
  </si>
  <si>
    <t xml:space="preserve">Беглецов Иван, Кузьмин Роман, Коробцов Александр,  Соловьева Ксения, Викентьева Екатерина, Петухов Илья </t>
  </si>
  <si>
    <t>Баклаев Митрофан, Дементьева Дарья, Маликова Ирина, Матвеев Никита, Савин Денис, Макаров Максим, Крет Александр, Котов Василий, Кислицын Александр</t>
  </si>
  <si>
    <t>Ерохина Диана, Маркина Майя, Веркеева Вероника, Сотников Владимир, Демин Владислав, Букарев Никифор, Скоц Степан, Сандалов Александр</t>
  </si>
  <si>
    <t>ГБУДО ДДТ "Фонтанка-32"  Центрального р-на</t>
  </si>
  <si>
    <t>ГБОУ "Балтийский Берег" Городская станция юных туристов</t>
  </si>
  <si>
    <t>ДЮЦ "ПЕТЕРГОФ" Петродворцового района</t>
  </si>
  <si>
    <t>Отсечка 1 день</t>
  </si>
  <si>
    <t>Отсечка 2 день</t>
  </si>
  <si>
    <t>Примечание</t>
  </si>
  <si>
    <t>После КП 8 количество участников 9</t>
  </si>
  <si>
    <t>После КП 2 количество участников в команде 11</t>
  </si>
  <si>
    <t>После КП 8 колличество участников 12</t>
  </si>
  <si>
    <t>Результат 1 день</t>
  </si>
  <si>
    <t>Результат 2 день</t>
  </si>
  <si>
    <t>Результат на этапах "без взрослых"</t>
  </si>
  <si>
    <t>Место</t>
  </si>
  <si>
    <t>Спуск плугом с торможением</t>
  </si>
  <si>
    <t>Спуск на лыжах</t>
  </si>
  <si>
    <t>После КП 8 количество участников 11</t>
  </si>
  <si>
    <t>Маршрут 3</t>
  </si>
  <si>
    <t>Виноградов Николай, Глазов Юрий, Шаченкова Екатерина, Пекшиев Иван, Гойлик Артем, Маноменов Иван, Попова Татьяна,Муравьев Матвей, Гурылев Алексей</t>
  </si>
  <si>
    <t>ВК</t>
  </si>
  <si>
    <t>Приморский район</t>
  </si>
  <si>
    <t>Предварительный протокол результатов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</si>
</sst>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" fontId="0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1" fontId="0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3" xfId="0" applyFont="1" applyBorder="1" applyAlignment="1"/>
    <xf numFmtId="0" fontId="1" fillId="0" borderId="3" xfId="0" applyFont="1" applyBorder="1" applyAlignment="1"/>
    <xf numFmtId="2" fontId="0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ont="1" applyFill="1" applyAlignment="1"/>
    <xf numFmtId="49" fontId="3" fillId="0" borderId="2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zoomScale="90" zoomScaleNormal="90" workbookViewId="0">
      <selection activeCell="F5" sqref="F5"/>
    </sheetView>
  </sheetViews>
  <sheetFormatPr defaultColWidth="14.42578125" defaultRowHeight="15.75" customHeight="1"/>
  <cols>
    <col min="1" max="1" width="11.5703125" style="2" customWidth="1"/>
    <col min="2" max="2" width="32.28515625" customWidth="1"/>
    <col min="3" max="3" width="33.140625" customWidth="1"/>
    <col min="4" max="4" width="24.5703125" customWidth="1"/>
    <col min="5" max="5" width="48.5703125" customWidth="1"/>
    <col min="6" max="6" width="13" style="12" customWidth="1"/>
    <col min="7" max="15" width="11.5703125" customWidth="1"/>
    <col min="16" max="16" width="5" customWidth="1"/>
    <col min="17" max="17" width="4.42578125" customWidth="1"/>
    <col min="18" max="18" width="5" customWidth="1"/>
    <col min="19" max="19" width="6.28515625" customWidth="1"/>
    <col min="20" max="20" width="5" style="10" customWidth="1"/>
    <col min="21" max="23" width="5" customWidth="1"/>
    <col min="24" max="24" width="5" style="6" customWidth="1"/>
    <col min="25" max="26" width="6" customWidth="1"/>
    <col min="27" max="27" width="7.140625" customWidth="1"/>
    <col min="28" max="30" width="6" customWidth="1"/>
    <col min="31" max="31" width="10.7109375" bestFit="1" customWidth="1"/>
    <col min="32" max="34" width="6" customWidth="1"/>
    <col min="35" max="35" width="11" customWidth="1"/>
    <col min="36" max="36" width="11.7109375" customWidth="1"/>
    <col min="38" max="38" width="10.5703125" bestFit="1" customWidth="1"/>
    <col min="39" max="39" width="6.85546875" style="35" bestFit="1" customWidth="1"/>
    <col min="40" max="40" width="50.140625" bestFit="1" customWidth="1"/>
  </cols>
  <sheetData>
    <row r="1" spans="1:40" ht="50.25" customHeight="1">
      <c r="B1" s="106" t="s">
        <v>13</v>
      </c>
      <c r="C1" s="107"/>
      <c r="D1" s="107"/>
      <c r="E1" s="107"/>
    </row>
    <row r="5" spans="1:40" ht="15.75" customHeight="1">
      <c r="B5" s="108" t="s">
        <v>10</v>
      </c>
      <c r="C5" s="108"/>
      <c r="D5" s="108"/>
      <c r="E5" s="108"/>
    </row>
    <row r="7" spans="1:40" ht="15.75" customHeight="1">
      <c r="B7" s="111" t="s">
        <v>126</v>
      </c>
      <c r="C7" s="111"/>
      <c r="D7" s="111"/>
      <c r="E7" s="111"/>
    </row>
    <row r="9" spans="1:40" ht="15.75" customHeight="1">
      <c r="B9" s="111" t="s">
        <v>122</v>
      </c>
      <c r="C9" s="111"/>
      <c r="D9" s="111"/>
      <c r="E9" s="111"/>
    </row>
    <row r="10" spans="1:40" s="35" customFormat="1" ht="15.75" customHeight="1" thickBot="1">
      <c r="A10" s="36"/>
      <c r="B10" s="35" t="s">
        <v>11</v>
      </c>
      <c r="E10" s="35" t="s">
        <v>12</v>
      </c>
      <c r="F10" s="1"/>
      <c r="T10" s="37"/>
      <c r="X10" s="38"/>
    </row>
    <row r="11" spans="1:40" s="1" customFormat="1" ht="40.5" customHeight="1">
      <c r="A11" s="82" t="s">
        <v>17</v>
      </c>
      <c r="B11" s="84" t="s">
        <v>0</v>
      </c>
      <c r="C11" s="86" t="s">
        <v>1</v>
      </c>
      <c r="D11" s="86" t="s">
        <v>18</v>
      </c>
      <c r="E11" s="88" t="s">
        <v>20</v>
      </c>
      <c r="F11" s="109" t="s">
        <v>19</v>
      </c>
      <c r="G11" s="92" t="s">
        <v>72</v>
      </c>
      <c r="H11" s="94" t="s">
        <v>73</v>
      </c>
      <c r="I11" s="90" t="s">
        <v>109</v>
      </c>
      <c r="J11" s="92" t="s">
        <v>74</v>
      </c>
      <c r="K11" s="94" t="s">
        <v>75</v>
      </c>
      <c r="L11" s="90" t="s">
        <v>110</v>
      </c>
      <c r="M11" s="92" t="s">
        <v>91</v>
      </c>
      <c r="N11" s="94" t="s">
        <v>92</v>
      </c>
      <c r="O11" s="96" t="s">
        <v>93</v>
      </c>
      <c r="P11" s="49" t="s">
        <v>53</v>
      </c>
      <c r="Q11" s="24" t="s">
        <v>54</v>
      </c>
      <c r="R11" s="24" t="s">
        <v>55</v>
      </c>
      <c r="S11" s="24" t="s">
        <v>56</v>
      </c>
      <c r="T11" s="25" t="s">
        <v>57</v>
      </c>
      <c r="U11" s="24" t="s">
        <v>58</v>
      </c>
      <c r="V11" s="24" t="s">
        <v>59</v>
      </c>
      <c r="W11" s="24" t="s">
        <v>60</v>
      </c>
      <c r="X11" s="26" t="s">
        <v>61</v>
      </c>
      <c r="Y11" s="40" t="s">
        <v>62</v>
      </c>
      <c r="Z11" s="25" t="s">
        <v>63</v>
      </c>
      <c r="AA11" s="24" t="s">
        <v>64</v>
      </c>
      <c r="AB11" s="24" t="s">
        <v>65</v>
      </c>
      <c r="AC11" s="24" t="s">
        <v>66</v>
      </c>
      <c r="AD11" s="24" t="s">
        <v>67</v>
      </c>
      <c r="AE11" s="24" t="s">
        <v>68</v>
      </c>
      <c r="AF11" s="24" t="s">
        <v>69</v>
      </c>
      <c r="AG11" s="24" t="s">
        <v>70</v>
      </c>
      <c r="AH11" s="26" t="s">
        <v>71</v>
      </c>
      <c r="AI11" s="100" t="s">
        <v>115</v>
      </c>
      <c r="AJ11" s="102" t="s">
        <v>116</v>
      </c>
      <c r="AK11" s="102" t="s">
        <v>117</v>
      </c>
      <c r="AL11" s="88" t="s">
        <v>94</v>
      </c>
      <c r="AM11" s="104" t="s">
        <v>118</v>
      </c>
      <c r="AN11" s="98" t="s">
        <v>111</v>
      </c>
    </row>
    <row r="12" spans="1:40" s="1" customFormat="1" ht="90" customHeight="1">
      <c r="A12" s="83"/>
      <c r="B12" s="85"/>
      <c r="C12" s="87"/>
      <c r="D12" s="87"/>
      <c r="E12" s="89"/>
      <c r="F12" s="110"/>
      <c r="G12" s="93"/>
      <c r="H12" s="95"/>
      <c r="I12" s="91"/>
      <c r="J12" s="93"/>
      <c r="K12" s="95"/>
      <c r="L12" s="91"/>
      <c r="M12" s="93"/>
      <c r="N12" s="95"/>
      <c r="O12" s="97"/>
      <c r="P12" s="41" t="s">
        <v>90</v>
      </c>
      <c r="Q12" s="7" t="s">
        <v>76</v>
      </c>
      <c r="R12" s="7" t="s">
        <v>79</v>
      </c>
      <c r="S12" s="7" t="s">
        <v>119</v>
      </c>
      <c r="T12" s="11" t="s">
        <v>80</v>
      </c>
      <c r="U12" s="7" t="s">
        <v>58</v>
      </c>
      <c r="V12" s="7" t="s">
        <v>81</v>
      </c>
      <c r="W12" s="7" t="s">
        <v>82</v>
      </c>
      <c r="X12" s="27" t="s">
        <v>77</v>
      </c>
      <c r="Y12" s="41" t="s">
        <v>83</v>
      </c>
      <c r="Z12" s="7" t="s">
        <v>84</v>
      </c>
      <c r="AA12" s="7" t="s">
        <v>85</v>
      </c>
      <c r="AB12" s="7" t="s">
        <v>86</v>
      </c>
      <c r="AC12" s="7" t="s">
        <v>78</v>
      </c>
      <c r="AD12" s="7" t="s">
        <v>87</v>
      </c>
      <c r="AE12" s="7" t="s">
        <v>88</v>
      </c>
      <c r="AF12" s="7" t="s">
        <v>89</v>
      </c>
      <c r="AG12" s="7" t="s">
        <v>70</v>
      </c>
      <c r="AH12" s="27" t="s">
        <v>120</v>
      </c>
      <c r="AI12" s="101"/>
      <c r="AJ12" s="103"/>
      <c r="AK12" s="103"/>
      <c r="AL12" s="89"/>
      <c r="AM12" s="105"/>
      <c r="AN12" s="99"/>
    </row>
    <row r="13" spans="1:40" ht="38.25">
      <c r="A13" s="59" t="s">
        <v>31</v>
      </c>
      <c r="B13" s="14" t="s">
        <v>107</v>
      </c>
      <c r="C13" s="14" t="s">
        <v>29</v>
      </c>
      <c r="D13" s="14" t="s">
        <v>30</v>
      </c>
      <c r="E13" s="15" t="s">
        <v>98</v>
      </c>
      <c r="F13" s="28">
        <v>10</v>
      </c>
      <c r="G13" s="17">
        <v>0.43055555555555558</v>
      </c>
      <c r="H13" s="3">
        <v>0.57777777777777783</v>
      </c>
      <c r="I13" s="47">
        <v>0</v>
      </c>
      <c r="J13" s="17">
        <v>0.3611111111111111</v>
      </c>
      <c r="K13" s="3">
        <v>0.58958333333333335</v>
      </c>
      <c r="L13" s="47">
        <v>9.0277777777777787E-3</v>
      </c>
      <c r="M13" s="50">
        <f t="shared" ref="M13:M25" si="0">(H13-G13)-I13</f>
        <v>0.14722222222222225</v>
      </c>
      <c r="N13" s="5">
        <f t="shared" ref="N13:N25" si="1">(K13-J13)-L13</f>
        <v>0.21944444444444447</v>
      </c>
      <c r="O13" s="21">
        <v>0</v>
      </c>
      <c r="P13" s="42">
        <v>0</v>
      </c>
      <c r="Q13" s="45">
        <v>5</v>
      </c>
      <c r="R13" s="4">
        <v>0</v>
      </c>
      <c r="S13" s="4">
        <v>10</v>
      </c>
      <c r="T13" s="9">
        <v>0</v>
      </c>
      <c r="U13" s="4">
        <v>0</v>
      </c>
      <c r="V13" s="4">
        <v>0</v>
      </c>
      <c r="W13" s="4">
        <v>5</v>
      </c>
      <c r="X13" s="28">
        <v>0</v>
      </c>
      <c r="Y13" s="42">
        <v>0</v>
      </c>
      <c r="Z13" s="4">
        <v>0</v>
      </c>
      <c r="AA13" s="4">
        <v>0</v>
      </c>
      <c r="AB13" s="4">
        <v>0</v>
      </c>
      <c r="AC13" s="8">
        <v>0</v>
      </c>
      <c r="AD13" s="4">
        <v>0</v>
      </c>
      <c r="AE13" s="4">
        <v>0</v>
      </c>
      <c r="AF13" s="4">
        <v>0</v>
      </c>
      <c r="AG13" s="4">
        <v>0</v>
      </c>
      <c r="AH13" s="21">
        <v>15</v>
      </c>
      <c r="AI13" s="54">
        <f t="shared" ref="AI13:AI23" si="2">SUM(O13:W13)/F13</f>
        <v>2</v>
      </c>
      <c r="AJ13" s="13">
        <f>(X13+AA13+AB13+AC13+AD13+AE13+AF13+AG13+AH13)/F13</f>
        <v>1.5</v>
      </c>
      <c r="AK13" s="13">
        <f>(Y13+Z13)/8</f>
        <v>0</v>
      </c>
      <c r="AL13" s="13">
        <f t="shared" ref="AL13:AL25" si="3">AK13+AJ13+AI13</f>
        <v>3.5</v>
      </c>
      <c r="AM13" s="55"/>
      <c r="AN13" s="52"/>
    </row>
    <row r="14" spans="1:40" ht="51">
      <c r="A14" s="59" t="s">
        <v>21</v>
      </c>
      <c r="B14" s="14" t="s">
        <v>9</v>
      </c>
      <c r="C14" s="14" t="s">
        <v>22</v>
      </c>
      <c r="D14" s="14" t="s">
        <v>23</v>
      </c>
      <c r="E14" s="15" t="s">
        <v>123</v>
      </c>
      <c r="F14" s="28">
        <v>10</v>
      </c>
      <c r="G14" s="17">
        <v>0.3888888888888889</v>
      </c>
      <c r="H14" s="3">
        <v>0.54375000000000007</v>
      </c>
      <c r="I14" s="47">
        <v>4.8611111111111112E-3</v>
      </c>
      <c r="J14" s="17">
        <v>0.33333333333333331</v>
      </c>
      <c r="K14" s="3">
        <v>0.53055555555555556</v>
      </c>
      <c r="L14" s="47">
        <v>0</v>
      </c>
      <c r="M14" s="17">
        <f t="shared" si="0"/>
        <v>0.15000000000000005</v>
      </c>
      <c r="N14" s="3">
        <f t="shared" si="1"/>
        <v>0.19722222222222224</v>
      </c>
      <c r="O14" s="21">
        <v>0</v>
      </c>
      <c r="P14" s="42">
        <v>1</v>
      </c>
      <c r="Q14" s="45">
        <v>0</v>
      </c>
      <c r="R14" s="4">
        <v>15</v>
      </c>
      <c r="S14" s="4">
        <v>6</v>
      </c>
      <c r="T14" s="9">
        <v>0</v>
      </c>
      <c r="U14" s="4">
        <v>0</v>
      </c>
      <c r="V14" s="4">
        <v>15</v>
      </c>
      <c r="W14" s="4">
        <v>3</v>
      </c>
      <c r="X14" s="28">
        <v>0</v>
      </c>
      <c r="Y14" s="42">
        <v>0</v>
      </c>
      <c r="Z14" s="4">
        <v>0</v>
      </c>
      <c r="AA14" s="4">
        <v>0</v>
      </c>
      <c r="AB14" s="4">
        <v>0</v>
      </c>
      <c r="AC14" s="8">
        <v>0</v>
      </c>
      <c r="AD14" s="4">
        <v>0</v>
      </c>
      <c r="AE14" s="4">
        <v>0</v>
      </c>
      <c r="AF14" s="4">
        <v>0</v>
      </c>
      <c r="AG14" s="4">
        <v>0</v>
      </c>
      <c r="AH14" s="21">
        <v>5</v>
      </c>
      <c r="AI14" s="54">
        <f t="shared" si="2"/>
        <v>4</v>
      </c>
      <c r="AJ14" s="13">
        <f>(X14+AA14+AB14+AC14+AD14+AE14+AF14+AG14+AH14)/11</f>
        <v>0.45454545454545453</v>
      </c>
      <c r="AK14" s="13">
        <f>(Y14+Z14)/9</f>
        <v>0</v>
      </c>
      <c r="AL14" s="13">
        <f t="shared" si="3"/>
        <v>4.4545454545454541</v>
      </c>
      <c r="AM14" s="55"/>
      <c r="AN14" s="53" t="s">
        <v>121</v>
      </c>
    </row>
    <row r="15" spans="1:40" ht="38.25">
      <c r="A15" s="59" t="s">
        <v>45</v>
      </c>
      <c r="B15" s="14" t="s">
        <v>107</v>
      </c>
      <c r="C15" s="16" t="s">
        <v>46</v>
      </c>
      <c r="D15" s="14" t="s">
        <v>47</v>
      </c>
      <c r="E15" s="15" t="s">
        <v>103</v>
      </c>
      <c r="F15" s="28">
        <v>8</v>
      </c>
      <c r="G15" s="17">
        <v>0.51736111111111105</v>
      </c>
      <c r="H15" s="3">
        <v>0.75138888888888899</v>
      </c>
      <c r="I15" s="47">
        <v>0</v>
      </c>
      <c r="J15" s="17">
        <v>0.40277777777777773</v>
      </c>
      <c r="K15" s="3">
        <v>0.65069444444444446</v>
      </c>
      <c r="L15" s="47">
        <v>6.2499999999999995E-3</v>
      </c>
      <c r="M15" s="50">
        <f t="shared" si="0"/>
        <v>0.23402777777777795</v>
      </c>
      <c r="N15" s="5">
        <f t="shared" si="1"/>
        <v>0.24166666666666672</v>
      </c>
      <c r="O15" s="21">
        <v>7</v>
      </c>
      <c r="P15" s="42">
        <v>0</v>
      </c>
      <c r="Q15" s="45">
        <v>5</v>
      </c>
      <c r="R15" s="4">
        <v>0</v>
      </c>
      <c r="S15" s="4">
        <v>0</v>
      </c>
      <c r="T15" s="9">
        <v>10</v>
      </c>
      <c r="U15" s="4">
        <v>0</v>
      </c>
      <c r="V15" s="4">
        <v>0</v>
      </c>
      <c r="W15" s="4">
        <v>0</v>
      </c>
      <c r="X15" s="28">
        <v>3</v>
      </c>
      <c r="Y15" s="42">
        <v>0</v>
      </c>
      <c r="Z15" s="4">
        <v>10</v>
      </c>
      <c r="AA15" s="4">
        <v>0</v>
      </c>
      <c r="AB15" s="4">
        <v>0</v>
      </c>
      <c r="AC15" s="8">
        <v>0</v>
      </c>
      <c r="AD15" s="4">
        <v>0</v>
      </c>
      <c r="AE15" s="4">
        <v>0</v>
      </c>
      <c r="AF15" s="4">
        <v>0</v>
      </c>
      <c r="AG15" s="4">
        <v>0</v>
      </c>
      <c r="AH15" s="21"/>
      <c r="AI15" s="54">
        <f t="shared" si="2"/>
        <v>2.75</v>
      </c>
      <c r="AJ15" s="13">
        <f>(X15+AA15+AB15+AC15+AD15+AE15+AF15+AG15+AH15)/9</f>
        <v>0.33333333333333331</v>
      </c>
      <c r="AK15" s="13">
        <f>(Y15+Z15)/7</f>
        <v>1.4285714285714286</v>
      </c>
      <c r="AL15" s="13">
        <f t="shared" si="3"/>
        <v>4.5119047619047619</v>
      </c>
      <c r="AM15" s="55"/>
      <c r="AN15" s="53" t="s">
        <v>112</v>
      </c>
    </row>
    <row r="16" spans="1:40" ht="51">
      <c r="A16" s="59" t="s">
        <v>34</v>
      </c>
      <c r="B16" s="14" t="s">
        <v>107</v>
      </c>
      <c r="C16" s="14" t="s">
        <v>32</v>
      </c>
      <c r="D16" s="14" t="s">
        <v>33</v>
      </c>
      <c r="E16" s="15" t="s">
        <v>99</v>
      </c>
      <c r="F16" s="28">
        <v>11</v>
      </c>
      <c r="G16" s="17">
        <v>0.44791666666666669</v>
      </c>
      <c r="H16" s="3">
        <v>0.62777777777777777</v>
      </c>
      <c r="I16" s="47">
        <v>0</v>
      </c>
      <c r="J16" s="17">
        <v>0.40972222222222227</v>
      </c>
      <c r="K16" s="3">
        <v>0.6</v>
      </c>
      <c r="L16" s="47">
        <v>6.2499999999999995E-3</v>
      </c>
      <c r="M16" s="50">
        <f t="shared" si="0"/>
        <v>0.17986111111111108</v>
      </c>
      <c r="N16" s="5">
        <f t="shared" si="1"/>
        <v>0.18402777777777771</v>
      </c>
      <c r="O16" s="21">
        <v>0</v>
      </c>
      <c r="P16" s="42">
        <v>0</v>
      </c>
      <c r="Q16" s="45">
        <v>8</v>
      </c>
      <c r="R16" s="4">
        <v>0</v>
      </c>
      <c r="S16" s="4">
        <v>25</v>
      </c>
      <c r="T16" s="9">
        <v>0</v>
      </c>
      <c r="U16" s="4">
        <v>0</v>
      </c>
      <c r="V16" s="4">
        <v>0</v>
      </c>
      <c r="W16" s="4">
        <v>0</v>
      </c>
      <c r="X16" s="28">
        <v>0</v>
      </c>
      <c r="Y16" s="42">
        <v>5</v>
      </c>
      <c r="Z16" s="4">
        <v>0</v>
      </c>
      <c r="AA16" s="4">
        <v>0</v>
      </c>
      <c r="AB16" s="4">
        <v>0</v>
      </c>
      <c r="AC16" s="8">
        <v>0</v>
      </c>
      <c r="AD16" s="4">
        <v>0</v>
      </c>
      <c r="AE16" s="4">
        <v>0</v>
      </c>
      <c r="AF16" s="4">
        <v>0</v>
      </c>
      <c r="AG16" s="4">
        <v>0</v>
      </c>
      <c r="AH16" s="21">
        <v>15</v>
      </c>
      <c r="AI16" s="54">
        <f t="shared" si="2"/>
        <v>3</v>
      </c>
      <c r="AJ16" s="13">
        <f>(X16+AA16+AB16+AC16+AD16+AE16+AF16+AG16+AH16)/12</f>
        <v>1.25</v>
      </c>
      <c r="AK16" s="13">
        <f>(Y16+Z16)/10</f>
        <v>0.5</v>
      </c>
      <c r="AL16" s="13">
        <f t="shared" si="3"/>
        <v>4.75</v>
      </c>
      <c r="AM16" s="55"/>
      <c r="AN16" s="53" t="s">
        <v>114</v>
      </c>
    </row>
    <row r="17" spans="1:40" ht="76.5">
      <c r="A17" s="59" t="s">
        <v>37</v>
      </c>
      <c r="B17" s="14" t="s">
        <v>106</v>
      </c>
      <c r="C17" s="14" t="s">
        <v>35</v>
      </c>
      <c r="D17" s="14" t="s">
        <v>36</v>
      </c>
      <c r="E17" s="15" t="s">
        <v>38</v>
      </c>
      <c r="F17" s="28">
        <v>15</v>
      </c>
      <c r="G17" s="17">
        <v>0.45833333333333331</v>
      </c>
      <c r="H17" s="3">
        <v>0.65972222222222221</v>
      </c>
      <c r="I17" s="47">
        <v>0</v>
      </c>
      <c r="J17" s="17">
        <v>0.34722222222222227</v>
      </c>
      <c r="K17" s="3">
        <v>0.55277777777777781</v>
      </c>
      <c r="L17" s="47">
        <v>0</v>
      </c>
      <c r="M17" s="50">
        <f t="shared" si="0"/>
        <v>0.2013888888888889</v>
      </c>
      <c r="N17" s="5">
        <f t="shared" si="1"/>
        <v>0.20555555555555555</v>
      </c>
      <c r="O17" s="21">
        <v>0</v>
      </c>
      <c r="P17" s="42">
        <v>0</v>
      </c>
      <c r="Q17" s="45">
        <v>8</v>
      </c>
      <c r="R17" s="4">
        <v>15</v>
      </c>
      <c r="S17" s="4">
        <v>23</v>
      </c>
      <c r="T17" s="9">
        <v>5</v>
      </c>
      <c r="U17" s="4">
        <v>0</v>
      </c>
      <c r="V17" s="4">
        <v>15</v>
      </c>
      <c r="W17" s="4">
        <v>0</v>
      </c>
      <c r="X17" s="28">
        <v>0</v>
      </c>
      <c r="Y17" s="43">
        <v>10</v>
      </c>
      <c r="Z17" s="4">
        <v>0</v>
      </c>
      <c r="AA17" s="4">
        <v>0</v>
      </c>
      <c r="AB17" s="4">
        <v>0</v>
      </c>
      <c r="AC17" s="8">
        <v>0</v>
      </c>
      <c r="AD17" s="4">
        <v>0</v>
      </c>
      <c r="AE17" s="4">
        <v>0</v>
      </c>
      <c r="AF17" s="4">
        <v>0</v>
      </c>
      <c r="AG17" s="4">
        <v>0</v>
      </c>
      <c r="AH17" s="21">
        <v>15</v>
      </c>
      <c r="AI17" s="54">
        <f t="shared" si="2"/>
        <v>4.4000000000000004</v>
      </c>
      <c r="AJ17" s="13">
        <f t="shared" ref="AJ17:AJ22" si="4">(X17+AA17+AB17+AC17+AD17+AE17+AF17+AG17+AH17)/F17</f>
        <v>1</v>
      </c>
      <c r="AK17" s="13">
        <f>(Y17+Z17)/13</f>
        <v>0.76923076923076927</v>
      </c>
      <c r="AL17" s="13">
        <f t="shared" si="3"/>
        <v>6.1692307692307695</v>
      </c>
      <c r="AM17" s="55"/>
      <c r="AN17" s="52"/>
    </row>
    <row r="18" spans="1:40" ht="38.25">
      <c r="A18" s="59" t="s">
        <v>44</v>
      </c>
      <c r="B18" s="14" t="s">
        <v>106</v>
      </c>
      <c r="C18" s="14" t="s">
        <v>15</v>
      </c>
      <c r="D18" s="14" t="s">
        <v>43</v>
      </c>
      <c r="E18" s="15" t="s">
        <v>102</v>
      </c>
      <c r="F18" s="28">
        <v>9</v>
      </c>
      <c r="G18" s="17">
        <v>0.50694444444444442</v>
      </c>
      <c r="H18" s="3">
        <v>0.73333333333333339</v>
      </c>
      <c r="I18" s="47">
        <v>0</v>
      </c>
      <c r="J18" s="17">
        <v>0.41666666666666669</v>
      </c>
      <c r="K18" s="3">
        <v>0.66180555555555554</v>
      </c>
      <c r="L18" s="47">
        <v>0</v>
      </c>
      <c r="M18" s="50">
        <f t="shared" si="0"/>
        <v>0.22638888888888897</v>
      </c>
      <c r="N18" s="5">
        <f t="shared" si="1"/>
        <v>0.24513888888888885</v>
      </c>
      <c r="O18" s="21">
        <v>0</v>
      </c>
      <c r="P18" s="42">
        <v>0</v>
      </c>
      <c r="Q18" s="45">
        <v>0</v>
      </c>
      <c r="R18" s="4">
        <v>0</v>
      </c>
      <c r="S18" s="4">
        <v>20</v>
      </c>
      <c r="T18" s="9">
        <v>0</v>
      </c>
      <c r="U18" s="4">
        <v>0</v>
      </c>
      <c r="V18" s="4">
        <v>0</v>
      </c>
      <c r="W18" s="4">
        <v>15</v>
      </c>
      <c r="X18" s="28">
        <v>6</v>
      </c>
      <c r="Y18" s="42">
        <v>10</v>
      </c>
      <c r="Z18" s="4">
        <v>0</v>
      </c>
      <c r="AA18" s="4">
        <v>0</v>
      </c>
      <c r="AB18" s="4">
        <v>0</v>
      </c>
      <c r="AC18" s="8">
        <v>0</v>
      </c>
      <c r="AD18" s="4">
        <v>0</v>
      </c>
      <c r="AE18" s="4">
        <v>0</v>
      </c>
      <c r="AF18" s="4">
        <v>0</v>
      </c>
      <c r="AG18" s="4">
        <v>0</v>
      </c>
      <c r="AH18" s="21">
        <v>5</v>
      </c>
      <c r="AI18" s="54">
        <f t="shared" si="2"/>
        <v>3.8888888888888888</v>
      </c>
      <c r="AJ18" s="13">
        <f t="shared" si="4"/>
        <v>1.2222222222222223</v>
      </c>
      <c r="AK18" s="13">
        <f>(Y18+Z18)/7</f>
        <v>1.4285714285714286</v>
      </c>
      <c r="AL18" s="13">
        <f t="shared" si="3"/>
        <v>6.5396825396825395</v>
      </c>
      <c r="AM18" s="55"/>
      <c r="AN18" s="52"/>
    </row>
    <row r="19" spans="1:40" ht="51">
      <c r="A19" s="59" t="s">
        <v>39</v>
      </c>
      <c r="B19" s="14" t="s">
        <v>108</v>
      </c>
      <c r="C19" s="14" t="s">
        <v>4</v>
      </c>
      <c r="D19" s="14" t="s">
        <v>40</v>
      </c>
      <c r="E19" s="15" t="s">
        <v>100</v>
      </c>
      <c r="F19" s="28">
        <v>11</v>
      </c>
      <c r="G19" s="17">
        <v>0.46875</v>
      </c>
      <c r="H19" s="3">
        <v>0.62013888888888891</v>
      </c>
      <c r="I19" s="47">
        <v>1.2499999999999999E-2</v>
      </c>
      <c r="J19" s="17">
        <v>0.36805555555555558</v>
      </c>
      <c r="K19" s="3">
        <v>0.6069444444444444</v>
      </c>
      <c r="L19" s="47">
        <v>4.1666666666666666E-3</v>
      </c>
      <c r="M19" s="50">
        <f t="shared" si="0"/>
        <v>0.1388888888888889</v>
      </c>
      <c r="N19" s="5">
        <f t="shared" si="1"/>
        <v>0.23472222222222214</v>
      </c>
      <c r="O19" s="21">
        <v>0</v>
      </c>
      <c r="P19" s="42">
        <v>3</v>
      </c>
      <c r="Q19" s="45">
        <v>5</v>
      </c>
      <c r="R19" s="4">
        <v>5</v>
      </c>
      <c r="S19" s="4">
        <v>3</v>
      </c>
      <c r="T19" s="9">
        <v>10</v>
      </c>
      <c r="U19" s="4">
        <v>0</v>
      </c>
      <c r="V19" s="4">
        <v>0</v>
      </c>
      <c r="W19" s="4">
        <v>35</v>
      </c>
      <c r="X19" s="28">
        <v>0</v>
      </c>
      <c r="Y19" s="42">
        <v>0</v>
      </c>
      <c r="Z19" s="4">
        <v>5</v>
      </c>
      <c r="AA19" s="4">
        <v>0</v>
      </c>
      <c r="AB19" s="4">
        <v>0</v>
      </c>
      <c r="AC19" s="8">
        <v>0</v>
      </c>
      <c r="AD19" s="4">
        <v>0</v>
      </c>
      <c r="AE19" s="4">
        <v>0</v>
      </c>
      <c r="AF19" s="4">
        <v>3</v>
      </c>
      <c r="AG19" s="4">
        <v>0</v>
      </c>
      <c r="AH19" s="21">
        <v>5</v>
      </c>
      <c r="AI19" s="54">
        <f t="shared" si="2"/>
        <v>5.5454545454545459</v>
      </c>
      <c r="AJ19" s="13">
        <f t="shared" si="4"/>
        <v>0.72727272727272729</v>
      </c>
      <c r="AK19" s="13">
        <f>(Y19+Z19)/9</f>
        <v>0.55555555555555558</v>
      </c>
      <c r="AL19" s="13">
        <f t="shared" si="3"/>
        <v>6.8282828282828287</v>
      </c>
      <c r="AM19" s="55"/>
      <c r="AN19" s="52"/>
    </row>
    <row r="20" spans="1:40" ht="51">
      <c r="A20" s="59" t="s">
        <v>24</v>
      </c>
      <c r="B20" s="14" t="s">
        <v>106</v>
      </c>
      <c r="C20" s="14" t="s">
        <v>8</v>
      </c>
      <c r="D20" s="14" t="s">
        <v>25</v>
      </c>
      <c r="E20" s="15" t="s">
        <v>95</v>
      </c>
      <c r="F20" s="28">
        <v>11</v>
      </c>
      <c r="G20" s="17">
        <v>0.39930555555555558</v>
      </c>
      <c r="H20" s="3">
        <v>0.57708333333333328</v>
      </c>
      <c r="I20" s="47">
        <v>0</v>
      </c>
      <c r="J20" s="17">
        <v>0.39583333333333331</v>
      </c>
      <c r="K20" s="3">
        <v>0.65069444444444446</v>
      </c>
      <c r="L20" s="47">
        <v>0</v>
      </c>
      <c r="M20" s="50">
        <f t="shared" si="0"/>
        <v>0.1777777777777777</v>
      </c>
      <c r="N20" s="5">
        <f t="shared" si="1"/>
        <v>0.25486111111111115</v>
      </c>
      <c r="O20" s="21">
        <v>7</v>
      </c>
      <c r="P20" s="42">
        <v>2</v>
      </c>
      <c r="Q20" s="45">
        <v>5</v>
      </c>
      <c r="R20" s="4">
        <v>0</v>
      </c>
      <c r="S20" s="4">
        <v>18</v>
      </c>
      <c r="T20" s="9">
        <v>25</v>
      </c>
      <c r="U20" s="4">
        <v>0</v>
      </c>
      <c r="V20" s="9">
        <v>5</v>
      </c>
      <c r="W20" s="4">
        <v>0</v>
      </c>
      <c r="X20" s="28">
        <v>0</v>
      </c>
      <c r="Y20" s="42">
        <v>5</v>
      </c>
      <c r="Z20" s="4">
        <v>5</v>
      </c>
      <c r="AA20" s="4">
        <v>0</v>
      </c>
      <c r="AB20" s="4">
        <v>0</v>
      </c>
      <c r="AC20" s="8">
        <v>0</v>
      </c>
      <c r="AD20" s="4">
        <v>0</v>
      </c>
      <c r="AE20" s="4">
        <v>0</v>
      </c>
      <c r="AF20" s="4">
        <v>0</v>
      </c>
      <c r="AG20" s="4">
        <v>0</v>
      </c>
      <c r="AH20" s="21">
        <v>20</v>
      </c>
      <c r="AI20" s="54">
        <f t="shared" si="2"/>
        <v>5.6363636363636367</v>
      </c>
      <c r="AJ20" s="13">
        <f>(X20+AA20+AB20+AC20+AD20+AE20+AF20+AG20+AH20)/F20</f>
        <v>1.8181818181818181</v>
      </c>
      <c r="AK20" s="13">
        <f>(Y20+Z20)/9</f>
        <v>1.1111111111111112</v>
      </c>
      <c r="AL20" s="13">
        <f t="shared" si="3"/>
        <v>8.5656565656565657</v>
      </c>
      <c r="AM20" s="55"/>
      <c r="AN20" s="52"/>
    </row>
    <row r="21" spans="1:40" ht="51">
      <c r="A21" s="59" t="s">
        <v>26</v>
      </c>
      <c r="B21" s="14" t="s">
        <v>106</v>
      </c>
      <c r="C21" s="14" t="s">
        <v>7</v>
      </c>
      <c r="D21" s="14"/>
      <c r="E21" s="15" t="s">
        <v>96</v>
      </c>
      <c r="F21" s="28">
        <v>10</v>
      </c>
      <c r="G21" s="17">
        <v>0.40972222222222227</v>
      </c>
      <c r="H21" s="3">
        <v>0.5541666666666667</v>
      </c>
      <c r="I21" s="47">
        <v>0</v>
      </c>
      <c r="J21" s="17">
        <v>0.34027777777777773</v>
      </c>
      <c r="K21" s="3">
        <v>0.58611111111111114</v>
      </c>
      <c r="L21" s="47">
        <v>4.1666666666666666E-3</v>
      </c>
      <c r="M21" s="50">
        <f t="shared" si="0"/>
        <v>0.14444444444444443</v>
      </c>
      <c r="N21" s="5">
        <f t="shared" si="1"/>
        <v>0.24166666666666672</v>
      </c>
      <c r="O21" s="21">
        <v>0</v>
      </c>
      <c r="P21" s="42">
        <v>0</v>
      </c>
      <c r="Q21" s="45">
        <v>5</v>
      </c>
      <c r="R21" s="4">
        <v>5</v>
      </c>
      <c r="S21" s="4">
        <v>19</v>
      </c>
      <c r="T21" s="9">
        <v>15</v>
      </c>
      <c r="U21" s="4">
        <v>0</v>
      </c>
      <c r="V21" s="4">
        <v>0</v>
      </c>
      <c r="W21" s="4">
        <v>1</v>
      </c>
      <c r="X21" s="28">
        <v>3</v>
      </c>
      <c r="Y21" s="42">
        <v>0</v>
      </c>
      <c r="Z21" s="4">
        <v>0</v>
      </c>
      <c r="AA21" s="4">
        <v>10</v>
      </c>
      <c r="AB21" s="4">
        <v>3</v>
      </c>
      <c r="AC21" s="8">
        <v>0</v>
      </c>
      <c r="AD21" s="4">
        <v>0</v>
      </c>
      <c r="AE21" s="4">
        <v>0</v>
      </c>
      <c r="AF21" s="4">
        <v>0</v>
      </c>
      <c r="AG21" s="4">
        <v>0</v>
      </c>
      <c r="AH21" s="21">
        <v>25</v>
      </c>
      <c r="AI21" s="54">
        <f t="shared" si="2"/>
        <v>4.5</v>
      </c>
      <c r="AJ21" s="13">
        <f t="shared" si="4"/>
        <v>4.0999999999999996</v>
      </c>
      <c r="AK21" s="13">
        <f>(Y21+Z21)/9</f>
        <v>0</v>
      </c>
      <c r="AL21" s="13">
        <f t="shared" si="3"/>
        <v>8.6</v>
      </c>
      <c r="AM21" s="55"/>
      <c r="AN21" s="52"/>
    </row>
    <row r="22" spans="1:40" ht="63.75">
      <c r="A22" s="59" t="s">
        <v>41</v>
      </c>
      <c r="B22" s="14" t="s">
        <v>108</v>
      </c>
      <c r="C22" s="14" t="s">
        <v>6</v>
      </c>
      <c r="D22" s="14" t="s">
        <v>42</v>
      </c>
      <c r="E22" s="15" t="s">
        <v>101</v>
      </c>
      <c r="F22" s="28">
        <v>14</v>
      </c>
      <c r="G22" s="17">
        <v>0.47916666666666669</v>
      </c>
      <c r="H22" s="5">
        <v>0.67361111111111116</v>
      </c>
      <c r="I22" s="47">
        <v>0</v>
      </c>
      <c r="J22" s="17">
        <v>0.375</v>
      </c>
      <c r="K22" s="3">
        <v>0.58680555555555558</v>
      </c>
      <c r="L22" s="47">
        <v>0</v>
      </c>
      <c r="M22" s="50">
        <f t="shared" si="0"/>
        <v>0.19444444444444448</v>
      </c>
      <c r="N22" s="5">
        <f t="shared" si="1"/>
        <v>0.21180555555555558</v>
      </c>
      <c r="O22" s="21">
        <v>0</v>
      </c>
      <c r="P22" s="42">
        <v>0</v>
      </c>
      <c r="Q22" s="45">
        <v>5</v>
      </c>
      <c r="R22" s="4">
        <v>40</v>
      </c>
      <c r="S22" s="4">
        <v>26</v>
      </c>
      <c r="T22" s="9">
        <v>5</v>
      </c>
      <c r="U22" s="4">
        <v>0</v>
      </c>
      <c r="V22" s="4">
        <v>0</v>
      </c>
      <c r="W22" s="4">
        <v>0</v>
      </c>
      <c r="X22" s="28">
        <v>3</v>
      </c>
      <c r="Y22" s="42">
        <v>15</v>
      </c>
      <c r="Z22" s="4">
        <v>5</v>
      </c>
      <c r="AA22" s="4">
        <v>0</v>
      </c>
      <c r="AB22" s="4">
        <v>0</v>
      </c>
      <c r="AC22" s="8">
        <v>0</v>
      </c>
      <c r="AD22" s="4">
        <v>0</v>
      </c>
      <c r="AE22" s="4">
        <v>0</v>
      </c>
      <c r="AF22" s="4">
        <v>0</v>
      </c>
      <c r="AG22" s="4">
        <v>0</v>
      </c>
      <c r="AH22" s="21">
        <v>50</v>
      </c>
      <c r="AI22" s="54">
        <f t="shared" si="2"/>
        <v>5.4285714285714288</v>
      </c>
      <c r="AJ22" s="13">
        <f t="shared" si="4"/>
        <v>3.7857142857142856</v>
      </c>
      <c r="AK22" s="13">
        <f>(Y22+Z22)/12</f>
        <v>1.6666666666666667</v>
      </c>
      <c r="AL22" s="13">
        <f t="shared" si="3"/>
        <v>10.880952380952381</v>
      </c>
      <c r="AM22" s="55"/>
      <c r="AN22" s="52"/>
    </row>
    <row r="23" spans="1:40" s="81" customFormat="1" ht="25.5">
      <c r="A23" s="65" t="s">
        <v>52</v>
      </c>
      <c r="B23" s="39" t="s">
        <v>107</v>
      </c>
      <c r="C23" s="39" t="s">
        <v>2</v>
      </c>
      <c r="D23" s="39"/>
      <c r="E23" s="66" t="s">
        <v>14</v>
      </c>
      <c r="F23" s="67">
        <v>6</v>
      </c>
      <c r="G23" s="68">
        <v>0.53819444444444442</v>
      </c>
      <c r="H23" s="69">
        <v>0.73125000000000007</v>
      </c>
      <c r="I23" s="70">
        <v>5.5555555555555558E-3</v>
      </c>
      <c r="J23" s="68">
        <v>0.4236111111111111</v>
      </c>
      <c r="K23" s="69">
        <v>0.66736111111111107</v>
      </c>
      <c r="L23" s="70">
        <v>4.1666666666666666E-3</v>
      </c>
      <c r="M23" s="71">
        <f t="shared" si="0"/>
        <v>0.18750000000000008</v>
      </c>
      <c r="N23" s="72">
        <f t="shared" si="1"/>
        <v>0.23958333333333329</v>
      </c>
      <c r="O23" s="73">
        <v>0</v>
      </c>
      <c r="P23" s="74">
        <v>0</v>
      </c>
      <c r="Q23" s="75">
        <v>15</v>
      </c>
      <c r="R23" s="8">
        <v>20</v>
      </c>
      <c r="S23" s="8">
        <v>0</v>
      </c>
      <c r="T23" s="76">
        <v>15</v>
      </c>
      <c r="U23" s="8">
        <v>0</v>
      </c>
      <c r="V23" s="8">
        <v>10</v>
      </c>
      <c r="W23" s="8">
        <v>15</v>
      </c>
      <c r="X23" s="67">
        <v>6</v>
      </c>
      <c r="Y23" s="74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73">
        <v>0</v>
      </c>
      <c r="AI23" s="77">
        <f t="shared" si="2"/>
        <v>12.5</v>
      </c>
      <c r="AJ23" s="78">
        <f>(X23+AA23+AB23+AC23+AD23+AE23+AF23+AG23+AH23)/F23</f>
        <v>1</v>
      </c>
      <c r="AK23" s="78">
        <f>(Y23+Z23)/5</f>
        <v>0</v>
      </c>
      <c r="AL23" s="78">
        <f t="shared" si="3"/>
        <v>13.5</v>
      </c>
      <c r="AM23" s="79"/>
      <c r="AN23" s="80"/>
    </row>
    <row r="24" spans="1:40" ht="51">
      <c r="A24" s="59" t="s">
        <v>27</v>
      </c>
      <c r="B24" s="14" t="s">
        <v>16</v>
      </c>
      <c r="C24" s="14" t="s">
        <v>5</v>
      </c>
      <c r="D24" s="16" t="s">
        <v>28</v>
      </c>
      <c r="E24" s="15" t="s">
        <v>97</v>
      </c>
      <c r="F24" s="28">
        <v>12</v>
      </c>
      <c r="G24" s="17">
        <v>0.4201388888888889</v>
      </c>
      <c r="H24" s="3">
        <v>0.7055555555555556</v>
      </c>
      <c r="I24" s="47">
        <v>0</v>
      </c>
      <c r="J24" s="17">
        <v>0.35416666666666669</v>
      </c>
      <c r="K24" s="3">
        <v>0.62430555555555556</v>
      </c>
      <c r="L24" s="47">
        <v>0</v>
      </c>
      <c r="M24" s="50">
        <f t="shared" si="0"/>
        <v>0.28541666666666671</v>
      </c>
      <c r="N24" s="5">
        <f t="shared" si="1"/>
        <v>0.27013888888888887</v>
      </c>
      <c r="O24" s="21">
        <v>110</v>
      </c>
      <c r="P24" s="42">
        <v>2</v>
      </c>
      <c r="Q24" s="45">
        <v>5</v>
      </c>
      <c r="R24" s="4">
        <v>75</v>
      </c>
      <c r="S24" s="4">
        <v>52</v>
      </c>
      <c r="T24" s="9">
        <v>20</v>
      </c>
      <c r="U24" s="4">
        <v>0</v>
      </c>
      <c r="V24" s="4">
        <v>5</v>
      </c>
      <c r="W24" s="9">
        <v>25</v>
      </c>
      <c r="X24" s="29">
        <v>0</v>
      </c>
      <c r="Y24" s="43">
        <v>35</v>
      </c>
      <c r="Z24" s="4">
        <v>0</v>
      </c>
      <c r="AA24" s="4">
        <v>0</v>
      </c>
      <c r="AB24" s="4">
        <v>0</v>
      </c>
      <c r="AC24" s="8">
        <v>0</v>
      </c>
      <c r="AD24" s="4">
        <v>0</v>
      </c>
      <c r="AE24" s="4">
        <v>0</v>
      </c>
      <c r="AF24" s="4">
        <v>5</v>
      </c>
      <c r="AG24" s="4">
        <v>0</v>
      </c>
      <c r="AH24" s="34">
        <v>15</v>
      </c>
      <c r="AI24" s="54">
        <f>((O24+P24+Q24+R24)/12+(S24+T24+U24+V24+W24)/11)</f>
        <v>25.272727272727273</v>
      </c>
      <c r="AJ24" s="13">
        <f>(X24+AA24+AB24+AC24+AD24+AE24+AF24+AG24+AH24)/11</f>
        <v>1.8181818181818181</v>
      </c>
      <c r="AK24" s="13">
        <f>(Y24+Z24)/10</f>
        <v>3.5</v>
      </c>
      <c r="AL24" s="13">
        <f t="shared" si="3"/>
        <v>30.590909090909093</v>
      </c>
      <c r="AM24" s="55"/>
      <c r="AN24" s="53" t="s">
        <v>113</v>
      </c>
    </row>
    <row r="25" spans="1:40" ht="38.25">
      <c r="A25" s="59" t="s">
        <v>50</v>
      </c>
      <c r="B25" s="14" t="s">
        <v>107</v>
      </c>
      <c r="C25" s="14" t="s">
        <v>3</v>
      </c>
      <c r="D25" s="14" t="s">
        <v>51</v>
      </c>
      <c r="E25" s="15" t="s">
        <v>105</v>
      </c>
      <c r="F25" s="28">
        <v>10</v>
      </c>
      <c r="G25" s="17">
        <v>0.54861111111111105</v>
      </c>
      <c r="H25" s="3">
        <v>0.84166666666666667</v>
      </c>
      <c r="I25" s="47">
        <v>0</v>
      </c>
      <c r="J25" s="17">
        <v>0.38194444444444442</v>
      </c>
      <c r="K25" s="3">
        <v>0.70138888888888884</v>
      </c>
      <c r="L25" s="47">
        <v>0</v>
      </c>
      <c r="M25" s="50">
        <f t="shared" si="0"/>
        <v>0.29305555555555562</v>
      </c>
      <c r="N25" s="5">
        <f t="shared" si="1"/>
        <v>0.31944444444444442</v>
      </c>
      <c r="O25" s="21">
        <v>192</v>
      </c>
      <c r="P25" s="42">
        <v>0</v>
      </c>
      <c r="Q25" s="45">
        <v>15</v>
      </c>
      <c r="R25" s="4">
        <v>45</v>
      </c>
      <c r="S25" s="4">
        <v>30</v>
      </c>
      <c r="T25" s="9">
        <v>15</v>
      </c>
      <c r="U25" s="4">
        <v>0</v>
      </c>
      <c r="V25" s="4">
        <v>10</v>
      </c>
      <c r="W25" s="4">
        <v>0</v>
      </c>
      <c r="X25" s="28">
        <v>3</v>
      </c>
      <c r="Y25" s="42">
        <v>200</v>
      </c>
      <c r="Z25" s="4">
        <v>200</v>
      </c>
      <c r="AA25" s="4">
        <v>10</v>
      </c>
      <c r="AB25" s="4">
        <v>0</v>
      </c>
      <c r="AC25" s="8">
        <v>10</v>
      </c>
      <c r="AD25" s="4">
        <v>0</v>
      </c>
      <c r="AE25" s="4">
        <v>0</v>
      </c>
      <c r="AF25" s="4">
        <v>0</v>
      </c>
      <c r="AG25" s="4">
        <v>10</v>
      </c>
      <c r="AH25" s="21">
        <v>200</v>
      </c>
      <c r="AI25" s="54">
        <f>SUM(O25:W25)/F25</f>
        <v>30.7</v>
      </c>
      <c r="AJ25" s="13">
        <f>(X25+AA25+AB25+AC25+AD25+AE25+AF25+AG25+AH25)/F25</f>
        <v>23.3</v>
      </c>
      <c r="AK25" s="13">
        <f>(Y25+Z25)/8</f>
        <v>50</v>
      </c>
      <c r="AL25" s="13">
        <f t="shared" si="3"/>
        <v>104</v>
      </c>
      <c r="AM25" s="55"/>
      <c r="AN25" s="52"/>
    </row>
    <row r="26" spans="1:40" ht="51.75" thickBot="1">
      <c r="A26" s="60" t="s">
        <v>49</v>
      </c>
      <c r="B26" s="61" t="s">
        <v>125</v>
      </c>
      <c r="C26" s="62" t="s">
        <v>48</v>
      </c>
      <c r="D26" s="63"/>
      <c r="E26" s="64" t="s">
        <v>104</v>
      </c>
      <c r="F26" s="32">
        <v>9</v>
      </c>
      <c r="G26" s="18">
        <v>0.52777777777777779</v>
      </c>
      <c r="H26" s="19">
        <v>0.69930555555555562</v>
      </c>
      <c r="I26" s="48">
        <v>2.7777777777777779E-3</v>
      </c>
      <c r="J26" s="18">
        <v>0.3888888888888889</v>
      </c>
      <c r="K26" s="19">
        <v>0.60069444444444442</v>
      </c>
      <c r="L26" s="48">
        <v>4.1666666666666666E-3</v>
      </c>
      <c r="M26" s="51">
        <f>(H26-G26)-I26</f>
        <v>0.16875000000000007</v>
      </c>
      <c r="N26" s="22">
        <f>(K26-J26)-L26</f>
        <v>0.20763888888888885</v>
      </c>
      <c r="O26" s="23">
        <v>0</v>
      </c>
      <c r="P26" s="44">
        <v>0</v>
      </c>
      <c r="Q26" s="46">
        <v>5</v>
      </c>
      <c r="R26" s="30">
        <v>15</v>
      </c>
      <c r="S26" s="30">
        <v>0</v>
      </c>
      <c r="T26" s="31">
        <v>10</v>
      </c>
      <c r="U26" s="30">
        <v>0</v>
      </c>
      <c r="V26" s="30">
        <v>0</v>
      </c>
      <c r="W26" s="30">
        <v>0</v>
      </c>
      <c r="X26" s="32">
        <v>0</v>
      </c>
      <c r="Y26" s="44">
        <v>10</v>
      </c>
      <c r="Z26" s="30">
        <v>0</v>
      </c>
      <c r="AA26" s="30">
        <v>0</v>
      </c>
      <c r="AB26" s="30">
        <v>0</v>
      </c>
      <c r="AC26" s="33">
        <v>0</v>
      </c>
      <c r="AD26" s="30">
        <v>0</v>
      </c>
      <c r="AE26" s="30">
        <v>0</v>
      </c>
      <c r="AF26" s="30">
        <v>0</v>
      </c>
      <c r="AG26" s="30">
        <v>0</v>
      </c>
      <c r="AH26" s="23">
        <v>5</v>
      </c>
      <c r="AI26" s="56">
        <f>SUM(O26:W26)/F26</f>
        <v>3.3333333333333335</v>
      </c>
      <c r="AJ26" s="57">
        <f>(X26+AA26+AB26+AC26+AD26+AE26+AF26+AG26+AH26)/F26</f>
        <v>0.55555555555555558</v>
      </c>
      <c r="AK26" s="57">
        <f>(Y26+Z26)/7</f>
        <v>1.4285714285714286</v>
      </c>
      <c r="AL26" s="57">
        <f>AK26+AJ26+AI26</f>
        <v>5.3174603174603181</v>
      </c>
      <c r="AM26" s="58" t="s">
        <v>124</v>
      </c>
      <c r="AN26" s="52"/>
    </row>
    <row r="27" spans="1:40" ht="15.75" customHeight="1">
      <c r="AK27" s="20"/>
    </row>
    <row r="28" spans="1:40" ht="15.75" customHeight="1">
      <c r="AK28" s="20"/>
    </row>
  </sheetData>
  <sortState ref="A14:AN27">
    <sortCondition ref="AL14:AL27"/>
  </sortState>
  <mergeCells count="25">
    <mergeCell ref="B1:E1"/>
    <mergeCell ref="B5:E5"/>
    <mergeCell ref="F11:F12"/>
    <mergeCell ref="B7:E7"/>
    <mergeCell ref="B9:E9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AN11:AN12"/>
    <mergeCell ref="AI11:AI12"/>
    <mergeCell ref="AJ11:AJ12"/>
    <mergeCell ref="AK11:AK12"/>
    <mergeCell ref="AL11:AL12"/>
    <mergeCell ref="AM11:AM12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r:id="rId1"/>
  <ignoredErrors>
    <ignoredError sqref="AI13:AL13 AI16:AJ16 AL16 AI18:AL19 AI17:AJ17 AL17 AI25:AL25 AK24:AL24 AI15:AL15 AI14 AL14 AI23 AK23:AL23 AI21:AL22 AI20 AK20:AL20" formulaRange="1"/>
    <ignoredError sqref="AI24:A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2022-02-16T15:01:45Z</cp:lastPrinted>
  <dcterms:modified xsi:type="dcterms:W3CDTF">2022-02-25T19:39:07Z</dcterms:modified>
</cp:coreProperties>
</file>